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dx-my.sharepoint.com/personal/j_grillot_talence_fr/Documents/Bureau/"/>
    </mc:Choice>
  </mc:AlternateContent>
  <xr:revisionPtr revIDLastSave="0" documentId="8_{864B53C8-5BD3-4335-AEED-35AF137B0277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2024 2025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25" i="1" l="1"/>
  <c r="B23" i="1"/>
  <c r="B46" i="1"/>
  <c r="B45" i="1"/>
  <c r="B44" i="1"/>
  <c r="B38" i="1"/>
  <c r="B34" i="1"/>
  <c r="B33" i="1"/>
  <c r="B32" i="1"/>
  <c r="B31" i="1"/>
  <c r="B19" i="1"/>
  <c r="B18" i="1"/>
  <c r="B17" i="1"/>
  <c r="B12" i="1"/>
  <c r="B9" i="1"/>
</calcChain>
</file>

<file path=xl/sharedStrings.xml><?xml version="1.0" encoding="utf-8"?>
<sst xmlns="http://schemas.openxmlformats.org/spreadsheetml/2006/main" count="32" uniqueCount="26">
  <si>
    <t>ANNÉE 2024/2025</t>
  </si>
  <si>
    <t>VOTRE QUOTIENT FAMILIAL</t>
  </si>
  <si>
    <t xml:space="preserve"> ← à saisir ici</t>
  </si>
  <si>
    <r>
      <rPr>
        <b/>
        <sz val="16"/>
        <color rgb="FF1C99E0"/>
        <rFont val="Arial"/>
        <family val="2"/>
        <charset val="1"/>
      </rPr>
      <t xml:space="preserve">RESTAURATION ABONNÉE </t>
    </r>
    <r>
      <rPr>
        <b/>
        <sz val="16"/>
        <color rgb="FF000000"/>
        <rFont val="Arial"/>
        <family val="2"/>
        <charset val="1"/>
      </rPr>
      <t>PAR JOUR PAR ENFANT</t>
    </r>
  </si>
  <si>
    <t>En l'absence d'abonnement, les tarifs de la restauration sont majorés de 1€</t>
  </si>
  <si>
    <t>Tarif Talençais</t>
  </si>
  <si>
    <t>Repas Abonné Pause méridienne</t>
  </si>
  <si>
    <t>Tarif Non Talençais</t>
  </si>
  <si>
    <r>
      <rPr>
        <b/>
        <sz val="16"/>
        <color rgb="FF1C99E0"/>
        <rFont val="Arial"/>
        <family val="2"/>
        <charset val="1"/>
      </rPr>
      <t xml:space="preserve">TEMPS PERISCOLAIRE </t>
    </r>
    <r>
      <rPr>
        <b/>
        <sz val="16"/>
        <color rgb="FF000000"/>
        <rFont val="Arial"/>
        <family val="2"/>
        <charset val="1"/>
      </rPr>
      <t>FORFAIT MENSUEL</t>
    </r>
  </si>
  <si>
    <t>Tarif pour tous</t>
  </si>
  <si>
    <t>Pour 5 présences et +</t>
  </si>
  <si>
    <t>Pour 2 à 4 présences</t>
  </si>
  <si>
    <t>Présence unique</t>
  </si>
  <si>
    <r>
      <rPr>
        <b/>
        <sz val="16"/>
        <color rgb="FF1C99E0"/>
        <rFont val="Arial"/>
        <family val="2"/>
        <charset val="1"/>
      </rPr>
      <t xml:space="preserve">CLASSE DE DECOUVERTE </t>
    </r>
    <r>
      <rPr>
        <b/>
        <sz val="16"/>
        <color rgb="FF000000"/>
        <rFont val="Arial"/>
        <family val="2"/>
        <charset val="1"/>
      </rPr>
      <t>PAR JOUR PAR ENFANT</t>
    </r>
  </si>
  <si>
    <t>CENTRES DE LOISIRS</t>
  </si>
  <si>
    <t>Journée de 8h (avec repas)</t>
  </si>
  <si>
    <t>Demi-journée de 5h (avec repas)</t>
  </si>
  <si>
    <t>Demi-journée de 3h (sans repas)</t>
  </si>
  <si>
    <t>uniquement mercredis hors vacances scolaires</t>
  </si>
  <si>
    <t>Accueil du matin et accueil du soir</t>
  </si>
  <si>
    <t>base forfaitaire d’une heure</t>
  </si>
  <si>
    <r>
      <rPr>
        <b/>
        <sz val="16"/>
        <color rgb="FF1C99E0"/>
        <rFont val="Arial"/>
        <family val="2"/>
        <charset val="1"/>
      </rPr>
      <t xml:space="preserve">ACCUEIL MULTISPORTS </t>
    </r>
    <r>
      <rPr>
        <b/>
        <sz val="16"/>
        <color rgb="FF000000"/>
        <rFont val="Arial"/>
        <family val="2"/>
        <charset val="1"/>
      </rPr>
      <t>PAR AN</t>
    </r>
  </si>
  <si>
    <r>
      <rPr>
        <b/>
        <sz val="16"/>
        <color rgb="FF1C99E0"/>
        <rFont val="Arial"/>
        <family val="2"/>
        <charset val="1"/>
      </rPr>
      <t xml:space="preserve">VACANCES SPORTIVES </t>
    </r>
    <r>
      <rPr>
        <b/>
        <sz val="16"/>
        <color rgb="FF000000"/>
        <rFont val="Arial"/>
        <family val="2"/>
        <charset val="1"/>
      </rPr>
      <t>PAR JOUR</t>
    </r>
  </si>
  <si>
    <t>Vacances sportives à Talence</t>
  </si>
  <si>
    <t>Séjours de vacances au ski</t>
  </si>
  <si>
    <t>Autres séjours de vacances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</si>
</sst>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0C];[Red]\-#,##0.00\ [$€-40C]"/>
  </numFmts>
  <fonts count="23">
    <font>
      <sz val="12"/>
      <color rgb="FF000000"/>
      <name val="Liberation Sans1"/>
      <charset val="1"/>
    </font>
    <font>
      <sz val="14"/>
      <color rgb="FF000000"/>
      <name val="Liberation Sans1"/>
      <charset val="1"/>
    </font>
    <font>
      <b/>
      <i/>
      <sz val="20"/>
      <color rgb="FF000000"/>
      <name val="Arial"/>
      <family val="2"/>
      <charset val="1"/>
    </font>
    <font>
      <b/>
      <u/>
      <sz val="16"/>
      <color rgb="FFFF0000"/>
      <name val="Arial"/>
      <family val="2"/>
      <charset val="1"/>
    </font>
    <font>
      <b/>
      <u/>
      <sz val="18"/>
      <color rgb="FFFF0000"/>
      <name val="Arial"/>
      <family val="2"/>
      <charset val="1"/>
    </font>
    <font>
      <sz val="14"/>
      <color rgb="FF000000"/>
      <name val="Arial"/>
      <family val="2"/>
      <charset val="1"/>
    </font>
    <font>
      <b/>
      <sz val="14"/>
      <color rgb="FF0000FF"/>
      <name val="Arial"/>
      <family val="2"/>
      <charset val="1"/>
    </font>
    <font>
      <b/>
      <i/>
      <u/>
      <sz val="14"/>
      <color rgb="FFFF0000"/>
      <name val="Arial"/>
      <family val="2"/>
      <charset val="1"/>
    </font>
    <font>
      <b/>
      <sz val="14"/>
      <color rgb="FFFF0000"/>
      <name val="Arial"/>
      <family val="2"/>
      <charset val="1"/>
    </font>
    <font>
      <b/>
      <sz val="14"/>
      <color rgb="FFED1C24"/>
      <name val="Arial"/>
      <family val="2"/>
      <charset val="1"/>
    </font>
    <font>
      <b/>
      <sz val="16"/>
      <color rgb="FFED1C24"/>
      <name val="Arial"/>
      <family val="2"/>
      <charset val="1"/>
    </font>
    <font>
      <sz val="14"/>
      <color rgb="FFED1C24"/>
      <name val="Arial"/>
      <family val="2"/>
      <charset val="1"/>
    </font>
    <font>
      <b/>
      <i/>
      <u/>
      <sz val="14"/>
      <color rgb="FFED1C24"/>
      <name val="Arial"/>
      <family val="2"/>
      <charset val="1"/>
    </font>
    <font>
      <b/>
      <sz val="16"/>
      <color rgb="FF1C99E0"/>
      <name val="Arial"/>
      <family val="2"/>
      <charset val="1"/>
    </font>
    <font>
      <b/>
      <sz val="16"/>
      <color rgb="FF000000"/>
      <name val="Arial"/>
      <family val="2"/>
      <charset val="1"/>
    </font>
    <font>
      <b/>
      <sz val="14"/>
      <color rgb="FF000000"/>
      <name val="Liberation Sans1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Liberation Sans1"/>
      <charset val="1"/>
    </font>
    <font>
      <b/>
      <sz val="16"/>
      <color rgb="FF0000FF"/>
      <name val="Arial"/>
      <family val="2"/>
      <charset val="1"/>
    </font>
    <font>
      <sz val="16"/>
      <color rgb="FF000000"/>
      <name val="Arial"/>
      <family val="2"/>
      <charset val="1"/>
    </font>
    <font>
      <sz val="16"/>
      <color rgb="FF000000"/>
      <name val="Liberation Sans1"/>
      <charset val="1"/>
    </font>
    <font>
      <b/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BCC"/>
        <bgColor rgb="FFFFFFFF"/>
      </patternFill>
    </fill>
    <fill>
      <patternFill patternType="solid">
        <fgColor rgb="FFBEE3D3"/>
        <bgColor rgb="FFCCCCFF"/>
      </patternFill>
    </fill>
    <fill>
      <patternFill patternType="solid">
        <fgColor rgb="FFFCD4D1"/>
        <bgColor rgb="FFFFFBCC"/>
      </patternFill>
    </fill>
    <fill>
      <patternFill patternType="solid">
        <fgColor rgb="FFBCAED5"/>
        <bgColor rgb="FFCC99FF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2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15" fillId="0" borderId="5" xfId="0" applyFont="1" applyBorder="1" applyAlignment="1">
      <alignment horizontal="center"/>
    </xf>
    <xf numFmtId="0" fontId="15" fillId="0" borderId="6" xfId="0" applyFont="1" applyBorder="1"/>
    <xf numFmtId="0" fontId="15" fillId="0" borderId="0" xfId="0" applyFont="1"/>
    <xf numFmtId="0" fontId="16" fillId="0" borderId="7" xfId="0" applyFont="1" applyBorder="1"/>
    <xf numFmtId="0" fontId="17" fillId="0" borderId="8" xfId="0" applyFont="1" applyBorder="1" applyAlignment="1">
      <alignment horizontal="center"/>
    </xf>
    <xf numFmtId="0" fontId="17" fillId="0" borderId="9" xfId="0" applyFont="1" applyBorder="1"/>
    <xf numFmtId="0" fontId="13" fillId="0" borderId="1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9" fillId="0" borderId="11" xfId="0" applyFont="1" applyBorder="1"/>
    <xf numFmtId="0" fontId="19" fillId="0" borderId="0" xfId="0" applyFont="1" applyBorder="1"/>
    <xf numFmtId="0" fontId="20" fillId="0" borderId="0" xfId="0" applyFont="1" applyBorder="1"/>
    <xf numFmtId="0" fontId="21" fillId="3" borderId="10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0" fillId="0" borderId="11" xfId="0" applyBorder="1" applyAlignment="1">
      <alignment horizontal="center"/>
    </xf>
    <xf numFmtId="0" fontId="5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5" fillId="0" borderId="10" xfId="0" applyFont="1" applyBorder="1"/>
    <xf numFmtId="164" fontId="5" fillId="0" borderId="0" xfId="0" applyNumberFormat="1" applyFont="1" applyAlignment="1">
      <alignment horizontal="center"/>
    </xf>
    <xf numFmtId="0" fontId="0" fillId="0" borderId="11" xfId="0" applyBorder="1"/>
    <xf numFmtId="164" fontId="5" fillId="0" borderId="0" xfId="0" applyNumberFormat="1" applyFont="1"/>
    <xf numFmtId="164" fontId="5" fillId="0" borderId="0" xfId="0" applyNumberFormat="1" applyFont="1" applyBorder="1"/>
    <xf numFmtId="0" fontId="15" fillId="0" borderId="10" xfId="0" applyFont="1" applyBorder="1"/>
    <xf numFmtId="164" fontId="21" fillId="0" borderId="0" xfId="0" applyNumberFormat="1" applyFont="1" applyAlignment="1">
      <alignment horizontal="center" wrapText="1"/>
    </xf>
    <xf numFmtId="0" fontId="15" fillId="0" borderId="11" xfId="0" applyFont="1" applyBorder="1"/>
    <xf numFmtId="164" fontId="21" fillId="0" borderId="0" xfId="0" applyNumberFormat="1" applyFont="1"/>
    <xf numFmtId="164" fontId="21" fillId="0" borderId="0" xfId="0" applyNumberFormat="1" applyFont="1" applyBorder="1"/>
    <xf numFmtId="0" fontId="21" fillId="4" borderId="10" xfId="0" applyFont="1" applyFill="1" applyBorder="1" applyAlignment="1">
      <alignment horizontal="center"/>
    </xf>
    <xf numFmtId="0" fontId="5" fillId="0" borderId="12" xfId="0" applyFont="1" applyBorder="1"/>
    <xf numFmtId="164" fontId="5" fillId="0" borderId="13" xfId="0" applyNumberFormat="1" applyFont="1" applyBorder="1" applyAlignment="1">
      <alignment horizontal="center"/>
    </xf>
    <xf numFmtId="0" fontId="15" fillId="0" borderId="14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5" fillId="0" borderId="1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11" xfId="0" applyFont="1" applyBorder="1" applyAlignment="1">
      <alignment horizontal="center"/>
    </xf>
    <xf numFmtId="0" fontId="1" fillId="0" borderId="0" xfId="0" applyFont="1" applyBorder="1"/>
    <xf numFmtId="0" fontId="21" fillId="5" borderId="10" xfId="0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wrapText="1"/>
    </xf>
    <xf numFmtId="164" fontId="5" fillId="0" borderId="11" xfId="0" applyNumberFormat="1" applyFont="1" applyBorder="1"/>
    <xf numFmtId="2" fontId="1" fillId="0" borderId="0" xfId="0" applyNumberFormat="1" applyFont="1"/>
    <xf numFmtId="0" fontId="5" fillId="0" borderId="12" xfId="0" applyFont="1" applyBorder="1" applyAlignment="1">
      <alignment wrapText="1"/>
    </xf>
    <xf numFmtId="0" fontId="1" fillId="0" borderId="14" xfId="0" applyFont="1" applyBorder="1"/>
    <xf numFmtId="0" fontId="21" fillId="0" borderId="12" xfId="0" applyFont="1" applyBorder="1"/>
    <xf numFmtId="164" fontId="21" fillId="0" borderId="13" xfId="0" applyNumberFormat="1" applyFont="1" applyBorder="1" applyAlignment="1">
      <alignment horizontal="center" wrapText="1"/>
    </xf>
    <xf numFmtId="0" fontId="18" fillId="0" borderId="5" xfId="0" applyFont="1" applyBorder="1" applyAlignment="1">
      <alignment horizontal="center"/>
    </xf>
    <xf numFmtId="0" fontId="19" fillId="0" borderId="6" xfId="0" applyFont="1" applyBorder="1"/>
    <xf numFmtId="0" fontId="15" fillId="0" borderId="0" xfId="0" applyFont="1" applyBorder="1" applyAlignment="1">
      <alignment horizontal="center" wrapText="1"/>
    </xf>
    <xf numFmtId="0" fontId="22" fillId="0" borderId="10" xfId="0" applyFont="1" applyBorder="1" applyAlignment="1">
      <alignment wrapText="1"/>
    </xf>
    <xf numFmtId="164" fontId="15" fillId="0" borderId="0" xfId="0" applyNumberFormat="1" applyFont="1" applyBorder="1" applyAlignment="1">
      <alignment wrapText="1"/>
    </xf>
    <xf numFmtId="0" fontId="16" fillId="0" borderId="11" xfId="0" applyFont="1" applyBorder="1"/>
    <xf numFmtId="0" fontId="22" fillId="0" borderId="12" xfId="0" applyFont="1" applyBorder="1" applyAlignment="1">
      <alignment wrapText="1"/>
    </xf>
    <xf numFmtId="0" fontId="16" fillId="0" borderId="14" xfId="0" applyFont="1" applyBorder="1"/>
    <xf numFmtId="0" fontId="15" fillId="0" borderId="0" xfId="0" applyFont="1" applyBorder="1"/>
    <xf numFmtId="164" fontId="21" fillId="0" borderId="0" xfId="0" applyNumberFormat="1" applyFont="1" applyBorder="1" applyAlignment="1">
      <alignment horizontal="center" wrapText="1"/>
    </xf>
    <xf numFmtId="0" fontId="0" fillId="0" borderId="14" xfId="0" applyBorder="1"/>
    <xf numFmtId="0" fontId="5" fillId="0" borderId="0" xfId="0" applyFont="1" applyBorder="1"/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1C99E0"/>
      <rgbColor rgb="FFBCAED5"/>
      <rgbColor rgb="FF808080"/>
      <rgbColor rgb="FF9999FF"/>
      <rgbColor rgb="FF993366"/>
      <rgbColor rgb="FFFFFB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BEE3D3"/>
      <rgbColor rgb="FFFFFF99"/>
      <rgbColor rgb="FF99CCFF"/>
      <rgbColor rgb="FFFF99CC"/>
      <rgbColor rgb="FFCC99FF"/>
      <rgbColor rgb="FFFCD4D1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ED1C24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46"/>
  <sheetViews>
    <sheetView tabSelected="1" zoomScale="65" zoomScaleNormal="65" workbookViewId="0">
      <selection activeCell="E27" sqref="E27"/>
    </sheetView>
  </sheetViews>
  <sheetFormatPr baseColWidth="10" defaultColWidth="8.84375" defaultRowHeight="17.5"/>
  <cols>
    <col min="1" max="1" width="38.69140625" style="1" customWidth="1"/>
    <col min="2" max="2" width="13" style="2" customWidth="1"/>
    <col min="3" max="3" width="35.765625" style="1" customWidth="1"/>
    <col min="4" max="4" width="16.69140625" style="1" customWidth="1"/>
    <col min="5" max="5" width="8.23046875" style="1" customWidth="1"/>
    <col min="6" max="6" width="16.69140625" style="1" customWidth="1"/>
    <col min="7" max="7" width="9.53515625" style="1" customWidth="1"/>
    <col min="8" max="8" width="19" style="1" customWidth="1"/>
    <col min="9" max="9" width="7" style="1" customWidth="1"/>
    <col min="10" max="10" width="19" style="1" customWidth="1"/>
    <col min="11" max="11" width="7" style="1" customWidth="1"/>
    <col min="12" max="12" width="18" style="1" customWidth="1"/>
    <col min="13" max="1023" width="9.53515625" style="1" customWidth="1"/>
    <col min="1024" max="1025" width="10.765625" style="1" customWidth="1"/>
  </cols>
  <sheetData>
    <row r="1" spans="1:13" ht="25">
      <c r="A1" s="73" t="s">
        <v>0</v>
      </c>
      <c r="B1" s="73"/>
      <c r="C1" s="73"/>
      <c r="E1" s="3"/>
      <c r="F1" s="3"/>
      <c r="G1" s="3"/>
      <c r="H1" s="4"/>
      <c r="I1" s="4"/>
      <c r="J1" s="4"/>
      <c r="K1" s="4"/>
    </row>
    <row r="2" spans="1:13" ht="18">
      <c r="A2" s="5"/>
      <c r="B2" s="6"/>
      <c r="C2" s="5"/>
      <c r="D2" s="5"/>
      <c r="E2" s="5"/>
      <c r="F2" s="5"/>
      <c r="H2" s="5"/>
      <c r="I2" s="5"/>
      <c r="J2" s="5"/>
      <c r="K2" s="5"/>
      <c r="L2" s="7"/>
      <c r="M2" s="8"/>
    </row>
    <row r="3" spans="1:13" s="12" customFormat="1" ht="22.9" customHeight="1">
      <c r="A3" s="9" t="s">
        <v>1</v>
      </c>
      <c r="B3" s="10">
        <v>1200</v>
      </c>
      <c r="C3" s="11" t="s">
        <v>2</v>
      </c>
      <c r="L3" s="13"/>
      <c r="M3" s="14"/>
    </row>
    <row r="4" spans="1:13" ht="18">
      <c r="A4" s="5"/>
      <c r="B4" s="6"/>
      <c r="C4" s="5"/>
      <c r="D4" s="5"/>
      <c r="E4" s="5"/>
      <c r="F4" s="5"/>
      <c r="H4" s="5"/>
      <c r="I4" s="5"/>
      <c r="J4" s="5"/>
      <c r="K4" s="5"/>
      <c r="L4" s="7"/>
      <c r="M4" s="8"/>
    </row>
    <row r="5" spans="1:13" s="18" customFormat="1" ht="20">
      <c r="A5" s="15" t="s">
        <v>3</v>
      </c>
      <c r="B5" s="16"/>
      <c r="C5" s="17"/>
    </row>
    <row r="6" spans="1:13" s="18" customFormat="1" ht="18">
      <c r="A6" s="19" t="s">
        <v>4</v>
      </c>
      <c r="B6" s="20"/>
      <c r="C6" s="21"/>
    </row>
    <row r="7" spans="1:13" ht="20">
      <c r="A7" s="22"/>
      <c r="B7" s="23"/>
      <c r="C7" s="24"/>
      <c r="D7" s="25"/>
      <c r="E7" s="25"/>
      <c r="F7" s="25"/>
      <c r="G7" s="26"/>
      <c r="H7" s="25"/>
      <c r="I7" s="25"/>
      <c r="J7" s="25"/>
      <c r="K7" s="25"/>
      <c r="L7" s="26"/>
    </row>
    <row r="8" spans="1:13" s="2" customFormat="1" ht="18">
      <c r="A8" s="27" t="s">
        <v>5</v>
      </c>
      <c r="B8" s="28"/>
      <c r="C8" s="29"/>
      <c r="D8" s="28"/>
      <c r="E8" s="28"/>
      <c r="F8" s="28"/>
      <c r="G8" s="30"/>
      <c r="H8" s="28"/>
      <c r="I8" s="28"/>
      <c r="J8" s="28"/>
      <c r="K8" s="30"/>
      <c r="L8" s="31"/>
      <c r="M8" s="30"/>
    </row>
    <row r="9" spans="1:13">
      <c r="A9" s="32" t="s">
        <v>6</v>
      </c>
      <c r="B9" s="33">
        <f>IF($B$3="","",IF($B$3&lt;=200,1.04,IF($B$3&lt;=500,0.006333*$B$3-0.227,IF($B$3&lt;=750,0.00104*$B$3+2.42,IF($B$3&lt;=3000,0.001529*$B$3+2.053,6.64)))))</f>
        <v>3.8877999999999999</v>
      </c>
      <c r="C9" s="34"/>
      <c r="D9" s="35"/>
      <c r="E9" s="35"/>
      <c r="F9" s="35"/>
      <c r="G9" s="35"/>
      <c r="H9" s="35"/>
      <c r="I9" s="35"/>
      <c r="J9" s="35"/>
      <c r="K9" s="35"/>
      <c r="L9" s="36"/>
      <c r="M9" s="5"/>
    </row>
    <row r="10" spans="1:13" ht="18">
      <c r="A10" s="37"/>
      <c r="B10" s="38"/>
      <c r="C10" s="39"/>
      <c r="D10" s="40"/>
      <c r="E10" s="40"/>
      <c r="F10" s="40"/>
      <c r="G10" s="40"/>
      <c r="H10" s="40"/>
      <c r="I10" s="40"/>
      <c r="J10" s="40"/>
      <c r="K10" s="35"/>
      <c r="L10" s="41"/>
      <c r="M10" s="5"/>
    </row>
    <row r="11" spans="1:13" ht="18">
      <c r="A11" s="42" t="s">
        <v>7</v>
      </c>
      <c r="B11" s="28"/>
      <c r="C11" s="39"/>
      <c r="D11" s="40"/>
      <c r="E11" s="40"/>
      <c r="F11" s="40"/>
      <c r="G11" s="40"/>
      <c r="H11" s="40"/>
      <c r="I11" s="40"/>
      <c r="J11" s="40"/>
      <c r="K11" s="35"/>
      <c r="L11" s="41"/>
      <c r="M11" s="5"/>
    </row>
    <row r="12" spans="1:13" ht="18">
      <c r="A12" s="43" t="s">
        <v>6</v>
      </c>
      <c r="B12" s="44">
        <f>IF($B$3="","",6.64)</f>
        <v>6.64</v>
      </c>
      <c r="C12" s="45"/>
      <c r="D12" s="40"/>
      <c r="E12" s="40"/>
      <c r="F12" s="40"/>
      <c r="G12" s="40"/>
      <c r="H12" s="40"/>
      <c r="I12" s="40"/>
      <c r="J12" s="40"/>
      <c r="K12" s="35"/>
      <c r="L12" s="41"/>
      <c r="M12" s="5"/>
    </row>
    <row r="13" spans="1:13" ht="18">
      <c r="A13" s="18"/>
      <c r="B13" s="38"/>
      <c r="C13" s="18"/>
      <c r="D13" s="40"/>
      <c r="E13" s="40"/>
      <c r="F13" s="40"/>
      <c r="G13" s="40"/>
      <c r="H13" s="40"/>
      <c r="I13" s="40"/>
      <c r="J13" s="40"/>
      <c r="K13" s="35"/>
      <c r="L13" s="40"/>
      <c r="M13" s="5"/>
    </row>
    <row r="14" spans="1:13" ht="20">
      <c r="A14" s="15" t="s">
        <v>8</v>
      </c>
      <c r="B14" s="46"/>
      <c r="C14" s="47"/>
    </row>
    <row r="15" spans="1:13" ht="18">
      <c r="A15" s="48"/>
      <c r="B15" s="49"/>
      <c r="C15" s="50"/>
      <c r="D15" s="28"/>
      <c r="E15" s="28"/>
      <c r="F15" s="28"/>
      <c r="G15" s="30"/>
      <c r="H15" s="28"/>
      <c r="I15" s="28"/>
      <c r="J15" s="28"/>
      <c r="K15" s="30"/>
      <c r="L15" s="51"/>
      <c r="M15" s="2"/>
    </row>
    <row r="16" spans="1:13" ht="18">
      <c r="A16" s="52" t="s">
        <v>9</v>
      </c>
      <c r="B16" s="49"/>
      <c r="C16" s="53"/>
      <c r="D16" s="28"/>
      <c r="E16" s="28"/>
      <c r="F16" s="28"/>
      <c r="G16" s="30"/>
      <c r="H16" s="28"/>
      <c r="I16" s="28"/>
      <c r="J16" s="28"/>
      <c r="K16" s="30"/>
      <c r="L16" s="51"/>
      <c r="M16" s="2"/>
    </row>
    <row r="17" spans="1:12">
      <c r="A17" s="54" t="s">
        <v>10</v>
      </c>
      <c r="B17" s="33">
        <f>IF($B$3="","",IF($B$3&lt;=200,9.62,IF($B$3&lt;=500,0.030667*$B$3+3.487,IF($B$3&lt;=3000,0.01592*$B$3+10.86,58.62))))</f>
        <v>29.963999999999999</v>
      </c>
      <c r="C17" s="55"/>
      <c r="D17" s="35"/>
      <c r="E17" s="35"/>
      <c r="F17" s="35"/>
      <c r="G17" s="5"/>
      <c r="H17" s="56"/>
      <c r="I17" s="56"/>
      <c r="J17" s="35"/>
      <c r="K17" s="5"/>
      <c r="L17" s="51"/>
    </row>
    <row r="18" spans="1:12">
      <c r="A18" s="54" t="s">
        <v>11</v>
      </c>
      <c r="B18" s="33">
        <f>IF($B$3="","",IF($B$3&lt;=200,4.81,IF($B$3&lt;=500,0.015333*$B$3+1.743,IF($B$3&lt;=3000,0.00796*$B$3+5.43,29.31))))</f>
        <v>14.981999999999999</v>
      </c>
      <c r="C18" s="55"/>
      <c r="D18" s="35"/>
      <c r="E18" s="35"/>
      <c r="F18" s="35"/>
      <c r="G18" s="5"/>
      <c r="H18" s="56"/>
      <c r="I18" s="56"/>
      <c r="J18" s="35"/>
      <c r="K18" s="5"/>
      <c r="L18" s="51"/>
    </row>
    <row r="19" spans="1:12">
      <c r="A19" s="57" t="s">
        <v>12</v>
      </c>
      <c r="B19" s="44">
        <f>IF($B$3="","",2)</f>
        <v>2</v>
      </c>
      <c r="C19" s="58"/>
    </row>
    <row r="21" spans="1:12" ht="20">
      <c r="A21" s="15" t="s">
        <v>13</v>
      </c>
      <c r="B21" s="46"/>
      <c r="C21" s="47"/>
    </row>
    <row r="22" spans="1:12" ht="20">
      <c r="A22" s="22"/>
      <c r="B22" s="23"/>
      <c r="C22" s="24"/>
      <c r="D22" s="25"/>
      <c r="E22" s="25"/>
      <c r="F22" s="25"/>
      <c r="G22" s="26"/>
      <c r="H22" s="25"/>
      <c r="I22" s="25"/>
      <c r="J22" s="25"/>
      <c r="K22" s="25"/>
      <c r="L22" s="26"/>
    </row>
    <row r="23" spans="1:12" ht="18">
      <c r="A23" s="27" t="s">
        <v>5</v>
      </c>
      <c r="B23" s="33">
        <f>IF($B$3="","",IF($B$3&lt;=200,5.48,IF($B$3&lt;=3000,0.010211*$B$3+3.438,34.07)))</f>
        <v>15.6912</v>
      </c>
      <c r="C23" s="29"/>
      <c r="D23" s="28"/>
      <c r="E23" s="28"/>
      <c r="F23" s="28"/>
      <c r="G23" s="30"/>
      <c r="H23" s="28"/>
      <c r="I23" s="28"/>
      <c r="J23" s="28"/>
      <c r="K23" s="30"/>
      <c r="L23" s="31"/>
    </row>
    <row r="24" spans="1:12" ht="18">
      <c r="A24" s="37"/>
      <c r="B24" s="38"/>
      <c r="C24" s="39"/>
      <c r="D24" s="28"/>
      <c r="E24" s="28"/>
      <c r="F24" s="28"/>
      <c r="G24" s="30"/>
      <c r="H24" s="28"/>
      <c r="I24" s="28"/>
      <c r="J24" s="28"/>
      <c r="K24" s="30"/>
      <c r="L24" s="31"/>
    </row>
    <row r="25" spans="1:12" ht="18">
      <c r="A25" s="42" t="s">
        <v>7</v>
      </c>
      <c r="B25" s="33">
        <f>IF($B$3="","",34.07)</f>
        <v>34.07</v>
      </c>
      <c r="C25" s="39"/>
      <c r="D25" s="35"/>
      <c r="E25" s="35"/>
      <c r="F25" s="35"/>
      <c r="G25" s="35"/>
      <c r="H25" s="35"/>
      <c r="I25" s="35"/>
      <c r="J25" s="35"/>
      <c r="K25" s="35"/>
      <c r="L25" s="36"/>
    </row>
    <row r="26" spans="1:12" ht="18">
      <c r="A26" s="59"/>
      <c r="B26" s="60"/>
      <c r="C26" s="45"/>
    </row>
    <row r="28" spans="1:12" ht="20">
      <c r="A28" s="15" t="s">
        <v>14</v>
      </c>
      <c r="B28" s="61"/>
      <c r="C28" s="62"/>
      <c r="D28" s="25"/>
      <c r="E28" s="25"/>
      <c r="F28" s="25"/>
      <c r="G28" s="26"/>
      <c r="H28" s="25"/>
      <c r="I28" s="25"/>
      <c r="J28" s="25"/>
      <c r="K28" s="25"/>
      <c r="L28" s="26"/>
    </row>
    <row r="29" spans="1:12" ht="18">
      <c r="A29" s="48"/>
      <c r="B29" s="28"/>
      <c r="C29" s="29"/>
      <c r="D29" s="28"/>
      <c r="E29" s="28"/>
      <c r="F29" s="28"/>
      <c r="G29" s="30"/>
      <c r="H29" s="28"/>
      <c r="I29" s="28"/>
      <c r="J29" s="28"/>
      <c r="K29" s="30"/>
      <c r="L29" s="63"/>
    </row>
    <row r="30" spans="1:12" ht="18">
      <c r="A30" s="52" t="s">
        <v>9</v>
      </c>
      <c r="B30" s="28"/>
      <c r="C30" s="29"/>
      <c r="D30" s="28"/>
      <c r="E30" s="28"/>
      <c r="F30" s="28"/>
      <c r="G30" s="30"/>
      <c r="H30" s="28"/>
      <c r="I30" s="28"/>
      <c r="J30" s="28"/>
      <c r="K30" s="30"/>
      <c r="L30" s="63"/>
    </row>
    <row r="31" spans="1:12" ht="18">
      <c r="A31" s="64" t="s">
        <v>15</v>
      </c>
      <c r="B31" s="33">
        <f>IF($B$3="","",IF($B$3&lt;=200,9.44,IF($B$3&lt;=2000,0.011367*$B$3+7.167,IF($B$3&lt;=3000,0.00384*$B$3+22.22,33.74))))</f>
        <v>20.807400000000001</v>
      </c>
      <c r="C31" s="34"/>
      <c r="D31" s="35"/>
      <c r="E31" s="35"/>
      <c r="F31" s="35"/>
      <c r="G31" s="35"/>
      <c r="H31" s="35"/>
      <c r="I31" s="35"/>
      <c r="J31" s="35"/>
      <c r="K31" s="35"/>
      <c r="L31" s="65"/>
    </row>
    <row r="32" spans="1:12" ht="18">
      <c r="A32" s="64" t="s">
        <v>16</v>
      </c>
      <c r="B32" s="33">
        <f>IF($B$3="","",IF($B$3&lt;=200,5.9,IF($B$3&lt;=2000,0.007106*$B$3+4.479,IF($B$3&lt;=3000,0.0024*$B$3+13.89,21.09))))</f>
        <v>13.0062</v>
      </c>
      <c r="C32" s="34"/>
      <c r="D32" s="35"/>
      <c r="E32" s="35"/>
      <c r="F32" s="35"/>
      <c r="G32" s="35"/>
      <c r="H32" s="35"/>
      <c r="I32" s="35"/>
      <c r="J32" s="35"/>
      <c r="K32" s="35"/>
      <c r="L32" s="65"/>
    </row>
    <row r="33" spans="1:12" ht="18">
      <c r="A33" s="64" t="s">
        <v>17</v>
      </c>
      <c r="B33" s="33">
        <f>IF($B$3="","",IF($B$3&lt;=200,3.54,IF($B$3&lt;=2000,0.004261*$B$3+2.688,IF($B$3&lt;=3000,0.00144*$B$3+8.33,12.65))))</f>
        <v>7.8011999999999997</v>
      </c>
      <c r="C33" s="66" t="s">
        <v>18</v>
      </c>
      <c r="D33" s="35"/>
      <c r="E33" s="35"/>
      <c r="F33" s="35"/>
      <c r="G33" s="35"/>
      <c r="H33" s="35"/>
      <c r="I33" s="35"/>
      <c r="J33" s="35"/>
      <c r="K33" s="35"/>
      <c r="L33" s="65"/>
    </row>
    <row r="34" spans="1:12" ht="18">
      <c r="A34" s="67" t="s">
        <v>19</v>
      </c>
      <c r="B34" s="44">
        <f>IF($B$3="","",IF($B$3&lt;=200,1.18,IF($B$3&lt;=2000,0.001422*$B$3+0.896,IF($B$3&lt;=3000,0.00048*$B$3+2.78,4.22))))</f>
        <v>2.6024000000000003</v>
      </c>
      <c r="C34" s="68" t="s">
        <v>20</v>
      </c>
      <c r="D34" s="35"/>
      <c r="E34" s="35"/>
      <c r="F34" s="35"/>
      <c r="G34" s="35"/>
      <c r="H34" s="35"/>
      <c r="I34" s="35"/>
      <c r="J34" s="35"/>
      <c r="K34" s="35"/>
      <c r="L34" s="65"/>
    </row>
    <row r="35" spans="1:12" ht="18">
      <c r="A35" s="69"/>
      <c r="B35" s="70"/>
      <c r="C35" s="69"/>
      <c r="D35" s="41"/>
      <c r="E35" s="41"/>
      <c r="F35" s="41"/>
      <c r="G35" s="41"/>
      <c r="H35" s="41"/>
      <c r="I35" s="41"/>
      <c r="J35" s="41"/>
      <c r="K35" s="36"/>
      <c r="L35" s="41"/>
    </row>
    <row r="36" spans="1:12" ht="20">
      <c r="A36" s="15" t="s">
        <v>21</v>
      </c>
      <c r="B36" s="46"/>
      <c r="C36" s="47"/>
    </row>
    <row r="37" spans="1:12" ht="20">
      <c r="A37" s="22"/>
      <c r="B37" s="23"/>
      <c r="C37" s="24"/>
      <c r="D37" s="25"/>
      <c r="E37" s="25"/>
      <c r="F37" s="25"/>
      <c r="G37" s="26"/>
      <c r="H37" s="25"/>
      <c r="I37" s="25"/>
      <c r="J37" s="25"/>
      <c r="K37" s="25"/>
      <c r="L37" s="26"/>
    </row>
    <row r="38" spans="1:12" ht="18">
      <c r="A38" s="52" t="s">
        <v>9</v>
      </c>
      <c r="B38" s="33">
        <f>IF($B$3="","",IF($B$3&lt;=500,102.5,IF($B$3&lt;=3000,0.0664*$B$3+69.3,268.5)))</f>
        <v>148.98000000000002</v>
      </c>
      <c r="C38" s="29"/>
      <c r="D38" s="28"/>
      <c r="E38" s="28"/>
      <c r="F38" s="28"/>
      <c r="G38" s="30"/>
      <c r="H38" s="28"/>
      <c r="I38" s="28"/>
      <c r="J38" s="28"/>
      <c r="K38" s="30"/>
      <c r="L38" s="31"/>
    </row>
    <row r="39" spans="1:12">
      <c r="A39" s="43"/>
      <c r="B39" s="44"/>
      <c r="C39" s="71"/>
      <c r="D39" s="35"/>
      <c r="E39" s="35"/>
      <c r="F39" s="35"/>
      <c r="G39" s="35"/>
      <c r="H39" s="35"/>
      <c r="I39" s="35"/>
      <c r="J39" s="35"/>
      <c r="K39" s="35"/>
      <c r="L39" s="36"/>
    </row>
    <row r="40" spans="1:12">
      <c r="A40" s="72"/>
      <c r="B40" s="33"/>
      <c r="D40" s="35"/>
      <c r="E40" s="35"/>
      <c r="F40" s="35"/>
      <c r="G40" s="35"/>
      <c r="H40" s="35"/>
      <c r="I40" s="35"/>
      <c r="J40" s="35"/>
      <c r="K40" s="35"/>
      <c r="L40" s="36"/>
    </row>
    <row r="41" spans="1:12" ht="20">
      <c r="A41" s="15" t="s">
        <v>22</v>
      </c>
      <c r="B41" s="46"/>
      <c r="C41" s="47"/>
    </row>
    <row r="42" spans="1:12" ht="20">
      <c r="A42" s="22"/>
      <c r="B42" s="23"/>
      <c r="C42" s="24"/>
      <c r="D42" s="25"/>
      <c r="E42" s="25"/>
      <c r="F42" s="25"/>
      <c r="G42" s="26"/>
      <c r="H42" s="25"/>
      <c r="I42" s="25"/>
      <c r="J42" s="25"/>
      <c r="K42" s="25"/>
      <c r="L42" s="26"/>
    </row>
    <row r="43" spans="1:12" ht="18">
      <c r="A43" s="52" t="s">
        <v>9</v>
      </c>
      <c r="B43" s="33"/>
      <c r="C43" s="29"/>
      <c r="D43" s="28"/>
      <c r="E43" s="28"/>
      <c r="F43" s="28"/>
      <c r="G43" s="30"/>
      <c r="H43" s="28"/>
      <c r="I43" s="28"/>
      <c r="J43" s="28"/>
      <c r="K43" s="30"/>
      <c r="L43" s="31"/>
    </row>
    <row r="44" spans="1:12">
      <c r="A44" s="32" t="s">
        <v>23</v>
      </c>
      <c r="B44" s="33">
        <f>IF($B$3="","",IF($B$3&lt;=500,15.5,IF($B$3&lt;=3000,0.0086*$B$3+11.2,37)))</f>
        <v>21.52</v>
      </c>
      <c r="C44" s="34"/>
      <c r="D44" s="35"/>
      <c r="E44" s="35"/>
      <c r="F44" s="35"/>
      <c r="G44" s="35"/>
      <c r="H44" s="35"/>
      <c r="I44" s="35"/>
      <c r="J44" s="35"/>
      <c r="K44" s="35"/>
      <c r="L44" s="36"/>
    </row>
    <row r="45" spans="1:12">
      <c r="A45" s="32" t="s">
        <v>24</v>
      </c>
      <c r="B45" s="33">
        <f>IF($B$3="","",IF($B$3&lt;=500,54,IF($B$3&lt;=3000,0.0344*$B$3+36.8,140)))</f>
        <v>78.08</v>
      </c>
      <c r="C45" s="34"/>
      <c r="D45" s="35"/>
      <c r="E45" s="35"/>
      <c r="F45" s="35"/>
      <c r="G45" s="35"/>
      <c r="H45" s="35"/>
      <c r="I45" s="35"/>
      <c r="J45" s="35"/>
      <c r="K45" s="35"/>
      <c r="L45" s="36"/>
    </row>
    <row r="46" spans="1:12" ht="18">
      <c r="A46" s="43" t="s">
        <v>25</v>
      </c>
      <c r="B46" s="44">
        <f>IF($B$3="","",IF($B$3&lt;=500,40.5,IF($B$3&lt;=3000,0.0248*$B$3+28.1,102.5)))</f>
        <v>57.86</v>
      </c>
      <c r="C46" s="45"/>
      <c r="D46" s="41"/>
      <c r="E46" s="41"/>
      <c r="F46" s="41"/>
      <c r="G46" s="41"/>
      <c r="H46" s="41"/>
      <c r="I46" s="41"/>
      <c r="J46" s="41"/>
      <c r="K46" s="36"/>
      <c r="L46" s="41"/>
    </row>
  </sheetData>
  <mergeCells count="1">
    <mergeCell ref="A1:C1"/>
  </mergeCells>
  <printOptions horizontalCentered="1" verticalCentered="1"/>
  <pageMargins left="0.39374999999999999" right="0.39374999999999999" top="0.39374999999999999" bottom="0.39374999999999999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2024 2025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GRILLOT Jessica</dc:creator>
  <dc:description/>
  <cp:lastModifiedBy>GRILLOT Jessica</cp:lastModifiedBy>
  <cp:revision>29</cp:revision>
  <cp:lastPrinted>2019-07-22T11:35:42Z</cp:lastPrinted>
  <dcterms:created xsi:type="dcterms:W3CDTF">2018-06-29T11:07:21Z</dcterms:created>
  <dcterms:modified xsi:type="dcterms:W3CDTF">2025-03-31T15:28:18Z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