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dx.sharepoint.com/sites/MOYENS-GENERAUX-TAL-REGIESCOMPTABLES/Documents partages/REGIES COMPTABLES/Finances/01 COMMUN REGIES/REGIE Multiservices/CALCULATRICE TARIF QF/"/>
    </mc:Choice>
  </mc:AlternateContent>
  <xr:revisionPtr revIDLastSave="4" documentId="11_2A54DA880AE2EC7286D2CB2DBC029E75E3431B9B" xr6:coauthVersionLast="47" xr6:coauthVersionMax="47" xr10:uidLastSave="{F9F709B1-96AC-4BCF-8E9A-9EA8BEEC80D9}"/>
  <bookViews>
    <workbookView xWindow="-57720" yWindow="-120" windowWidth="29040" windowHeight="15720" tabRatio="500" xr2:uid="{00000000-000D-0000-FFFF-FFFF00000000}"/>
  </bookViews>
  <sheets>
    <sheet name="2026 2027 EDUC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47" i="1" l="1"/>
  <c r="B46" i="1"/>
  <c r="B45" i="1"/>
  <c r="B39" i="1"/>
  <c r="B35" i="1"/>
  <c r="B34" i="1"/>
  <c r="B33" i="1"/>
  <c r="B32" i="1"/>
  <c r="B26" i="1"/>
  <c r="B24" i="1"/>
  <c r="B20" i="1"/>
  <c r="B19" i="1"/>
  <c r="B18" i="1"/>
  <c r="B17" i="1"/>
  <c r="B12" i="1"/>
  <c r="B9" i="1"/>
</calcChain>
</file>

<file path=xl/sharedStrings.xml><?xml version="1.0" encoding="utf-8"?>
<sst xmlns="http://schemas.openxmlformats.org/spreadsheetml/2006/main" count="33" uniqueCount="27">
  <si>
    <t>ANNÉE 2026/2027</t>
  </si>
  <si>
    <t>VOTRE QUOTIENT FAMILIAL</t>
  </si>
  <si>
    <t xml:space="preserve"> ← à saisir ici</t>
  </si>
  <si>
    <r>
      <rPr>
        <b/>
        <sz val="16"/>
        <color rgb="FF1C99E0"/>
        <rFont val="Arial"/>
        <family val="2"/>
        <charset val="1"/>
      </rPr>
      <t xml:space="preserve">RESTAURATION ABONNÉE </t>
    </r>
    <r>
      <rPr>
        <b/>
        <sz val="16"/>
        <color rgb="FF000000"/>
        <rFont val="Arial"/>
        <family val="2"/>
        <charset val="1"/>
      </rPr>
      <t>PAR JOUR PAR ENFANT</t>
    </r>
  </si>
  <si>
    <t>En l'absence d'abonnement, les tarifs de la restauration sont majorés de 1€</t>
  </si>
  <si>
    <t>Tarif Talençais</t>
  </si>
  <si>
    <t>Repas Abonné Pause méridienne</t>
  </si>
  <si>
    <t>Tarif Non Talençais</t>
  </si>
  <si>
    <r>
      <rPr>
        <b/>
        <sz val="16"/>
        <color rgb="FF1C99E0"/>
        <rFont val="Arial"/>
        <family val="2"/>
        <charset val="1"/>
      </rPr>
      <t xml:space="preserve">TEMPS PERISCOLAIRE </t>
    </r>
    <r>
      <rPr>
        <b/>
        <sz val="16"/>
        <color rgb="FF000000"/>
        <rFont val="Arial"/>
        <family val="2"/>
        <charset val="1"/>
      </rPr>
      <t>FORFAIT MENSUEL</t>
    </r>
  </si>
  <si>
    <t>Tarif pour tous</t>
  </si>
  <si>
    <t>Présence unique</t>
  </si>
  <si>
    <t>Pour 2 à 4 présences</t>
  </si>
  <si>
    <t>Pour 5 à 14 présences</t>
  </si>
  <si>
    <t>Pour 15 présences et plus</t>
  </si>
  <si>
    <r>
      <rPr>
        <b/>
        <sz val="16"/>
        <color rgb="FF1C99E0"/>
        <rFont val="Arial"/>
        <family val="2"/>
        <charset val="1"/>
      </rPr>
      <t xml:space="preserve">CLASSE DE DECOUVERTE </t>
    </r>
    <r>
      <rPr>
        <b/>
        <sz val="16"/>
        <color rgb="FF000000"/>
        <rFont val="Arial"/>
        <family val="2"/>
        <charset val="1"/>
      </rPr>
      <t>PAR JOUR PAR ENFANT</t>
    </r>
  </si>
  <si>
    <t>CENTRES DE LOISIRS</t>
  </si>
  <si>
    <t>Journée de 8h (avec repas)</t>
  </si>
  <si>
    <t>Demi-journée de 5h (avec repas)</t>
  </si>
  <si>
    <t>Demi-journée de 3h (sans repas)</t>
  </si>
  <si>
    <t>uniquement mercredis hors vacances scolaires</t>
  </si>
  <si>
    <t>Accueil du matin et accueil du soir</t>
  </si>
  <si>
    <t>base forfaitaire d’une heure</t>
  </si>
  <si>
    <r>
      <rPr>
        <b/>
        <sz val="16"/>
        <color rgb="FF1C99E0"/>
        <rFont val="Arial"/>
        <family val="2"/>
        <charset val="1"/>
      </rPr>
      <t xml:space="preserve">ACCUEIL MULTISPORTS </t>
    </r>
    <r>
      <rPr>
        <b/>
        <sz val="16"/>
        <color rgb="FF000000"/>
        <rFont val="Arial"/>
        <family val="2"/>
        <charset val="1"/>
      </rPr>
      <t>PAR AN</t>
    </r>
  </si>
  <si>
    <r>
      <rPr>
        <b/>
        <sz val="16"/>
        <color rgb="FF1C99E0"/>
        <rFont val="Arial"/>
        <family val="2"/>
        <charset val="1"/>
      </rPr>
      <t xml:space="preserve">VACANCES SPORTIVES </t>
    </r>
    <r>
      <rPr>
        <b/>
        <sz val="16"/>
        <color rgb="FF000000"/>
        <rFont val="Arial"/>
        <family val="2"/>
        <charset val="1"/>
      </rPr>
      <t>PAR JOUR</t>
    </r>
  </si>
  <si>
    <t>Vacances sportives à Talence</t>
  </si>
  <si>
    <t>Séjours de vacances au ski</t>
  </si>
  <si>
    <t>Autres séjours de vacances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</si>
</sst>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C];[Red]\-#,##0.00\ [$€-40C]"/>
  </numFmts>
  <fonts count="18">
    <font>
      <sz val="12"/>
      <color rgb="FF000000"/>
      <name val="Liberation Sans1"/>
      <charset val="1"/>
    </font>
    <font>
      <sz val="14"/>
      <color rgb="FF000000"/>
      <name val="Liberation Sans1"/>
      <charset val="1"/>
    </font>
    <font>
      <b/>
      <i/>
      <sz val="20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4"/>
      <color rgb="FF0000FF"/>
      <name val="Arial"/>
      <family val="2"/>
      <charset val="1"/>
    </font>
    <font>
      <b/>
      <sz val="14"/>
      <color rgb="FFFF0000"/>
      <name val="Arial"/>
      <family val="2"/>
      <charset val="1"/>
    </font>
    <font>
      <b/>
      <sz val="14"/>
      <color rgb="FFED1C24"/>
      <name val="Arial"/>
      <family val="2"/>
      <charset val="1"/>
    </font>
    <font>
      <b/>
      <sz val="16"/>
      <color rgb="FFED1C24"/>
      <name val="Arial"/>
      <family val="2"/>
      <charset val="1"/>
    </font>
    <font>
      <sz val="14"/>
      <color rgb="FFED1C24"/>
      <name val="Arial"/>
      <family val="2"/>
      <charset val="1"/>
    </font>
    <font>
      <b/>
      <sz val="16"/>
      <color rgb="FF1C99E0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4"/>
      <color rgb="FF000000"/>
      <name val="Liberation Sans1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Liberation Sans1"/>
      <charset val="1"/>
    </font>
    <font>
      <b/>
      <sz val="16"/>
      <color rgb="FF0000FF"/>
      <name val="Arial"/>
      <family val="2"/>
      <charset val="1"/>
    </font>
    <font>
      <sz val="16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sz val="12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BCC"/>
        <bgColor rgb="FFF6F9D4"/>
      </patternFill>
    </fill>
    <fill>
      <patternFill patternType="solid">
        <fgColor rgb="FFBEE3D3"/>
        <bgColor rgb="FFDEDCE6"/>
      </patternFill>
    </fill>
    <fill>
      <patternFill patternType="solid">
        <fgColor rgb="FFFCD4D1"/>
        <bgColor rgb="FFFFDBB6"/>
      </patternFill>
    </fill>
    <fill>
      <patternFill patternType="solid">
        <fgColor rgb="FFBCAED5"/>
        <bgColor rgb="FFCC99FF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/>
    <xf numFmtId="0" fontId="11" fillId="0" borderId="0" xfId="0" applyFont="1"/>
    <xf numFmtId="0" fontId="12" fillId="0" borderId="7" xfId="0" applyFont="1" applyBorder="1"/>
    <xf numFmtId="0" fontId="13" fillId="0" borderId="8" xfId="0" applyFont="1" applyBorder="1" applyAlignment="1">
      <alignment horizontal="center"/>
    </xf>
    <xf numFmtId="0" fontId="13" fillId="0" borderId="9" xfId="0" applyFont="1" applyBorder="1"/>
    <xf numFmtId="0" fontId="9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11" xfId="0" applyFont="1" applyBorder="1"/>
    <xf numFmtId="0" fontId="15" fillId="0" borderId="0" xfId="0" applyFont="1"/>
    <xf numFmtId="0" fontId="16" fillId="3" borderId="10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/>
    <xf numFmtId="164" fontId="3" fillId="0" borderId="0" xfId="0" applyNumberFormat="1" applyFont="1" applyAlignment="1">
      <alignment horizontal="center"/>
    </xf>
    <xf numFmtId="0" fontId="0" fillId="0" borderId="11" xfId="0" applyBorder="1"/>
    <xf numFmtId="164" fontId="3" fillId="0" borderId="0" xfId="0" applyNumberFormat="1" applyFont="1"/>
    <xf numFmtId="0" fontId="11" fillId="0" borderId="10" xfId="0" applyFont="1" applyBorder="1"/>
    <xf numFmtId="164" fontId="16" fillId="0" borderId="0" xfId="0" applyNumberFormat="1" applyFont="1" applyAlignment="1">
      <alignment horizontal="center" wrapText="1"/>
    </xf>
    <xf numFmtId="0" fontId="11" fillId="0" borderId="11" xfId="0" applyFont="1" applyBorder="1"/>
    <xf numFmtId="164" fontId="16" fillId="0" borderId="0" xfId="0" applyNumberFormat="1" applyFont="1"/>
    <xf numFmtId="0" fontId="16" fillId="4" borderId="10" xfId="0" applyFont="1" applyFill="1" applyBorder="1" applyAlignment="1">
      <alignment horizontal="center"/>
    </xf>
    <xf numFmtId="0" fontId="3" fillId="0" borderId="12" xfId="0" applyFont="1" applyBorder="1"/>
    <xf numFmtId="164" fontId="3" fillId="0" borderId="13" xfId="0" applyNumberFormat="1" applyFont="1" applyBorder="1" applyAlignment="1">
      <alignment horizontal="center"/>
    </xf>
    <xf numFmtId="0" fontId="11" fillId="0" borderId="14" xfId="0" applyFont="1" applyBorder="1"/>
    <xf numFmtId="0" fontId="9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3" fillId="0" borderId="1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19" xfId="0" applyFont="1" applyBorder="1" applyAlignment="1">
      <alignment horizontal="center"/>
    </xf>
    <xf numFmtId="0" fontId="16" fillId="5" borderId="18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8" xfId="0" applyFont="1" applyBorder="1" applyAlignment="1">
      <alignment wrapText="1"/>
    </xf>
    <xf numFmtId="164" fontId="3" fillId="0" borderId="19" xfId="0" applyNumberFormat="1" applyFont="1" applyBorder="1"/>
    <xf numFmtId="0" fontId="3" fillId="0" borderId="20" xfId="0" applyFont="1" applyBorder="1" applyAlignment="1">
      <alignment wrapText="1"/>
    </xf>
    <xf numFmtId="164" fontId="3" fillId="0" borderId="21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6" fillId="0" borderId="12" xfId="0" applyFont="1" applyBorder="1"/>
    <xf numFmtId="164" fontId="16" fillId="0" borderId="13" xfId="0" applyNumberFormat="1" applyFont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15" fillId="0" borderId="6" xfId="0" applyFont="1" applyBorder="1"/>
    <xf numFmtId="0" fontId="3" fillId="0" borderId="10" xfId="0" applyFont="1" applyBorder="1" applyAlignment="1">
      <alignment horizontal="center"/>
    </xf>
    <xf numFmtId="0" fontId="16" fillId="5" borderId="10" xfId="0" applyFont="1" applyFill="1" applyBorder="1" applyAlignment="1">
      <alignment horizontal="center"/>
    </xf>
    <xf numFmtId="0" fontId="17" fillId="0" borderId="10" xfId="0" applyFont="1" applyBorder="1" applyAlignment="1">
      <alignment wrapText="1"/>
    </xf>
    <xf numFmtId="0" fontId="12" fillId="0" borderId="11" xfId="0" applyFont="1" applyBorder="1"/>
    <xf numFmtId="0" fontId="17" fillId="0" borderId="12" xfId="0" applyFont="1" applyBorder="1" applyAlignment="1">
      <alignment wrapText="1"/>
    </xf>
    <xf numFmtId="0" fontId="12" fillId="0" borderId="14" xfId="0" applyFont="1" applyBorder="1"/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6F9D4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C99E0"/>
      <rgbColor rgb="FFBCAED5"/>
      <rgbColor rgb="FF808080"/>
      <rgbColor rgb="FF9999FF"/>
      <rgbColor rgb="FF993366"/>
      <rgbColor rgb="FFFFFBCC"/>
      <rgbColor rgb="FFCCFFFF"/>
      <rgbColor rgb="FF660066"/>
      <rgbColor rgb="FFFF8080"/>
      <rgbColor rgb="FF0066CC"/>
      <rgbColor rgb="FFDEDC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EE3D3"/>
      <rgbColor rgb="FFFCD4D1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ED1C24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C47"/>
  <sheetViews>
    <sheetView tabSelected="1" zoomScale="80" zoomScaleNormal="80" workbookViewId="0">
      <selection activeCell="C3" sqref="C3"/>
    </sheetView>
  </sheetViews>
  <sheetFormatPr baseColWidth="10" defaultColWidth="8.53515625" defaultRowHeight="17.5"/>
  <cols>
    <col min="1" max="1" width="38.69140625" style="2" customWidth="1"/>
    <col min="2" max="2" width="13" style="3" customWidth="1"/>
    <col min="3" max="3" width="35.765625" style="2" customWidth="1"/>
    <col min="4" max="4" width="3.15234375" style="2" customWidth="1"/>
    <col min="5" max="1015" width="9.53515625" style="2" customWidth="1"/>
    <col min="1016" max="1017" width="10.765625" style="2" customWidth="1"/>
    <col min="16377" max="16384" width="9.61328125" customWidth="1"/>
  </cols>
  <sheetData>
    <row r="1" spans="1:1017" ht="25">
      <c r="A1" s="1" t="s">
        <v>0</v>
      </c>
      <c r="B1" s="1"/>
      <c r="C1" s="1"/>
    </row>
    <row r="2" spans="1:1017" ht="18">
      <c r="A2" s="4"/>
      <c r="B2" s="5"/>
      <c r="C2" s="4"/>
      <c r="D2" s="4"/>
      <c r="E2" s="6"/>
    </row>
    <row r="3" spans="1:1017" ht="22.9" customHeight="1">
      <c r="A3" s="7" t="s">
        <v>1</v>
      </c>
      <c r="B3" s="8">
        <v>4000</v>
      </c>
      <c r="C3" s="9" t="s">
        <v>2</v>
      </c>
      <c r="D3" s="10"/>
      <c r="E3" s="11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</row>
    <row r="4" spans="1:1017" ht="18">
      <c r="A4" s="4"/>
      <c r="B4" s="5"/>
      <c r="C4" s="4"/>
      <c r="D4" s="4"/>
      <c r="E4" s="6"/>
    </row>
    <row r="5" spans="1:1017" ht="20">
      <c r="A5" s="12" t="s">
        <v>3</v>
      </c>
      <c r="B5" s="13"/>
      <c r="C5" s="14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</row>
    <row r="6" spans="1:1017" ht="18">
      <c r="A6" s="16" t="s">
        <v>4</v>
      </c>
      <c r="B6" s="17"/>
      <c r="C6" s="18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</row>
    <row r="7" spans="1:1017" ht="20">
      <c r="A7" s="19"/>
      <c r="B7" s="20"/>
      <c r="C7" s="21"/>
      <c r="D7" s="22"/>
    </row>
    <row r="8" spans="1:1017" ht="18">
      <c r="A8" s="23" t="s">
        <v>5</v>
      </c>
      <c r="B8" s="24"/>
      <c r="C8" s="25"/>
      <c r="D8" s="24"/>
      <c r="E8" s="2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</row>
    <row r="9" spans="1:1017">
      <c r="A9" s="27" t="s">
        <v>6</v>
      </c>
      <c r="B9" s="28">
        <f>IF($B$3="","",IF($B$3&lt;=200,1.07,IF($B$3&lt;=500,0.006533*$B$3-0.237,IF($B$3&lt;=750,0.00108*$B$3+2.49,IF($B$3&lt;3435,0.001569*$B$3+2.123,7.51)))))</f>
        <v>7.51</v>
      </c>
      <c r="C9" s="29"/>
      <c r="D9" s="30"/>
      <c r="E9" s="4"/>
    </row>
    <row r="10" spans="1:1017" ht="18">
      <c r="A10" s="31"/>
      <c r="B10" s="32"/>
      <c r="C10" s="33"/>
      <c r="D10" s="34"/>
      <c r="E10" s="4"/>
    </row>
    <row r="11" spans="1:1017" ht="18">
      <c r="A11" s="35" t="s">
        <v>7</v>
      </c>
      <c r="B11" s="24"/>
      <c r="C11" s="33"/>
      <c r="D11" s="34"/>
      <c r="E11" s="4"/>
    </row>
    <row r="12" spans="1:1017" ht="18">
      <c r="A12" s="36" t="s">
        <v>6</v>
      </c>
      <c r="B12" s="37">
        <f>IF($B$3="","",6.83)</f>
        <v>6.83</v>
      </c>
      <c r="C12" s="38"/>
      <c r="D12" s="34"/>
      <c r="E12" s="4"/>
    </row>
    <row r="13" spans="1:1017" ht="18">
      <c r="A13" s="15"/>
      <c r="B13" s="32"/>
      <c r="C13" s="15"/>
      <c r="D13" s="34"/>
      <c r="E13" s="4"/>
    </row>
    <row r="14" spans="1:1017" ht="20">
      <c r="A14" s="39" t="s">
        <v>8</v>
      </c>
      <c r="B14" s="40"/>
      <c r="C14" s="41"/>
    </row>
    <row r="15" spans="1:1017" ht="18">
      <c r="A15" s="42"/>
      <c r="B15" s="43"/>
      <c r="C15" s="44"/>
      <c r="D15" s="24"/>
      <c r="E15" s="3"/>
    </row>
    <row r="16" spans="1:1017" ht="18">
      <c r="A16" s="45" t="s">
        <v>9</v>
      </c>
      <c r="B16" s="43"/>
      <c r="C16" s="46"/>
      <c r="D16" s="24"/>
      <c r="E16" s="3"/>
    </row>
    <row r="17" spans="1:5" ht="18">
      <c r="A17" s="47" t="s">
        <v>10</v>
      </c>
      <c r="B17" s="28">
        <f>IF($B$3="","",2)</f>
        <v>2</v>
      </c>
      <c r="C17" s="46"/>
      <c r="D17" s="24"/>
      <c r="E17" s="3"/>
    </row>
    <row r="18" spans="1:5">
      <c r="A18" s="47" t="s">
        <v>11</v>
      </c>
      <c r="B18" s="28">
        <f>IF($B$3="","",IF($B$3&lt;=200,4.95,IF($B$3&lt;=500,0.0158*$B$3+1.79,IF($B$3&lt;3368,0.008192*$B$3+5.594,33.19))))</f>
        <v>33.19</v>
      </c>
      <c r="C18" s="48"/>
      <c r="D18" s="30"/>
    </row>
    <row r="19" spans="1:5">
      <c r="A19" s="47" t="s">
        <v>12</v>
      </c>
      <c r="B19" s="28">
        <f>IF($B$3="","",IF($B$3&lt;=200,8.94,IF($B$3&lt;=500,0.028433*$B$3+3.253,IF($B$3&lt;3368,0.014792*$B$3+10.074,59.9))))</f>
        <v>59.9</v>
      </c>
      <c r="C19" s="48"/>
      <c r="D19" s="30"/>
    </row>
    <row r="20" spans="1:5">
      <c r="A20" s="49" t="s">
        <v>13</v>
      </c>
      <c r="B20" s="50">
        <f>IF($B$3="","",IF($B$3&lt;=200,13.41,IF($B$3&lt;=500,0.042667*$B$3+4.877,IF($B$3&lt;3368,0.022184*$B$3+15.118,89.84))))</f>
        <v>89.84</v>
      </c>
      <c r="C20" s="51"/>
    </row>
    <row r="22" spans="1:5" ht="20">
      <c r="A22" s="12" t="s">
        <v>14</v>
      </c>
      <c r="B22" s="52"/>
      <c r="C22" s="53"/>
    </row>
    <row r="23" spans="1:5" ht="20">
      <c r="A23" s="19"/>
      <c r="B23" s="20"/>
      <c r="C23" s="21"/>
      <c r="D23" s="22"/>
    </row>
    <row r="24" spans="1:5" ht="18">
      <c r="A24" s="23" t="s">
        <v>5</v>
      </c>
      <c r="B24" s="28">
        <f>IF($B$3="","",IF($B$3&lt;=200,5.59,IF($B$3&lt;3000,0.010414*$B$3+3.507,34.75)))</f>
        <v>34.75</v>
      </c>
      <c r="C24" s="25"/>
      <c r="D24" s="24"/>
    </row>
    <row r="25" spans="1:5" ht="18">
      <c r="A25" s="31"/>
      <c r="B25" s="32"/>
      <c r="C25" s="33"/>
      <c r="D25" s="24"/>
    </row>
    <row r="26" spans="1:5" ht="18">
      <c r="A26" s="35" t="s">
        <v>7</v>
      </c>
      <c r="B26" s="28">
        <f>IF($B$3="","",34.75)</f>
        <v>34.75</v>
      </c>
      <c r="C26" s="33"/>
      <c r="D26" s="30"/>
    </row>
    <row r="27" spans="1:5" ht="18">
      <c r="A27" s="54"/>
      <c r="B27" s="55"/>
      <c r="C27" s="38"/>
    </row>
    <row r="29" spans="1:5" ht="20">
      <c r="A29" s="12" t="s">
        <v>15</v>
      </c>
      <c r="B29" s="56"/>
      <c r="C29" s="57"/>
      <c r="D29" s="22"/>
    </row>
    <row r="30" spans="1:5" ht="18">
      <c r="A30" s="58"/>
      <c r="B30" s="24"/>
      <c r="C30" s="25"/>
      <c r="D30" s="24"/>
    </row>
    <row r="31" spans="1:5" ht="18">
      <c r="A31" s="59" t="s">
        <v>9</v>
      </c>
      <c r="B31" s="24"/>
      <c r="C31" s="25"/>
      <c r="D31" s="24"/>
    </row>
    <row r="32" spans="1:5">
      <c r="A32" s="60" t="s">
        <v>16</v>
      </c>
      <c r="B32" s="28">
        <f>IF($B$3="","",IF($B$3&lt;=200,9.72,IF($B$3&lt;=2000,0.011694*$B$3+7.381,IF($B$3&lt;3878,0.00395*$B$3+22.87,38.19))))</f>
        <v>38.19</v>
      </c>
      <c r="C32" s="29"/>
      <c r="D32" s="30"/>
    </row>
    <row r="33" spans="1:4">
      <c r="A33" s="60" t="s">
        <v>17</v>
      </c>
      <c r="B33" s="28">
        <f>IF($B$3="","",IF($B$3&lt;=200,6.07,IF($B$3&lt;=2000,0.007311*$B$3+4.608,IF($B$3&lt;3878,0.00247*$B$3+14.29,23.87))))</f>
        <v>23.87</v>
      </c>
      <c r="C33" s="29"/>
      <c r="D33" s="30"/>
    </row>
    <row r="34" spans="1:4">
      <c r="A34" s="60" t="s">
        <v>18</v>
      </c>
      <c r="B34" s="28">
        <f>IF($B$3="","",IF($B$3&lt;=200,3.64,IF($B$3&lt;=2000,0.004389*$B$3+2.762,IF($B$3&lt;3879,0.00148*$B$3+8.58,14.32))))</f>
        <v>14.32</v>
      </c>
      <c r="C34" s="61" t="s">
        <v>19</v>
      </c>
      <c r="D34" s="30"/>
    </row>
    <row r="35" spans="1:4">
      <c r="A35" s="62" t="s">
        <v>20</v>
      </c>
      <c r="B35" s="37">
        <f>IF($B$3="","",IF($B$3&lt;=200,1.21,IF($B$3&lt;=2000,0.001467*$B$3+0.917,IF($B$3&lt;3885,0.00049*$B$3+2.87,4.77))))</f>
        <v>4.7699999999999996</v>
      </c>
      <c r="C35" s="63" t="s">
        <v>21</v>
      </c>
      <c r="D35" s="30"/>
    </row>
    <row r="36" spans="1:4" ht="18">
      <c r="A36" s="15"/>
      <c r="B36" s="32"/>
      <c r="C36" s="15"/>
      <c r="D36" s="34"/>
    </row>
    <row r="37" spans="1:4" ht="20">
      <c r="A37" s="12" t="s">
        <v>22</v>
      </c>
      <c r="B37" s="52"/>
      <c r="C37" s="53"/>
    </row>
    <row r="38" spans="1:4" ht="20">
      <c r="A38" s="19"/>
      <c r="B38" s="20"/>
      <c r="C38" s="21"/>
      <c r="D38" s="22"/>
    </row>
    <row r="39" spans="1:4" ht="18">
      <c r="A39" s="59" t="s">
        <v>9</v>
      </c>
      <c r="B39" s="28">
        <f>IF($B$3="","",IF($B$3&lt;=500,110,IF($B$3&lt;3375,0.088*$B$3+66,363)))</f>
        <v>363</v>
      </c>
      <c r="C39" s="25"/>
      <c r="D39" s="24"/>
    </row>
    <row r="40" spans="1:4">
      <c r="A40" s="36"/>
      <c r="B40" s="37"/>
      <c r="C40" s="64"/>
      <c r="D40" s="30"/>
    </row>
    <row r="41" spans="1:4">
      <c r="A41" s="4"/>
      <c r="B41" s="28"/>
      <c r="D41" s="30"/>
    </row>
    <row r="42" spans="1:4" ht="20">
      <c r="A42" s="12" t="s">
        <v>23</v>
      </c>
      <c r="B42" s="52"/>
      <c r="C42" s="53"/>
    </row>
    <row r="43" spans="1:4" ht="20">
      <c r="A43" s="19"/>
      <c r="B43" s="20"/>
      <c r="C43" s="21"/>
      <c r="D43" s="22"/>
    </row>
    <row r="44" spans="1:4" ht="18">
      <c r="A44" s="59" t="s">
        <v>9</v>
      </c>
      <c r="B44" s="28"/>
      <c r="C44" s="25"/>
      <c r="D44" s="24"/>
    </row>
    <row r="45" spans="1:4">
      <c r="A45" s="27" t="s">
        <v>24</v>
      </c>
      <c r="B45" s="28">
        <f>IF($B$3="","",IF($B$3&lt;=500,16.5,IF($B$3&lt;3375,0.0132*$B$3+9.9,54.45)))</f>
        <v>54.45</v>
      </c>
      <c r="C45" s="29"/>
      <c r="D45" s="30"/>
    </row>
    <row r="46" spans="1:4">
      <c r="A46" s="27" t="s">
        <v>25</v>
      </c>
      <c r="B46" s="28">
        <f>IF($B$3="","",IF($B$3&lt;=500,56,IF($B$3&lt;3375,0.0448*$B$3+33.6,184.8)))</f>
        <v>184.8</v>
      </c>
      <c r="C46" s="29"/>
      <c r="D46" s="30"/>
    </row>
    <row r="47" spans="1:4" ht="18">
      <c r="A47" s="36" t="s">
        <v>26</v>
      </c>
      <c r="B47" s="37">
        <f>IF($B$3="","",IF($B$3&lt;=500,42,IF($B$3&lt;3375,0.0336*$B$3+25.2,138.6)))</f>
        <v>138.6</v>
      </c>
      <c r="C47" s="38"/>
      <c r="D47" s="34"/>
    </row>
  </sheetData>
  <mergeCells count="1">
    <mergeCell ref="A1:C1"/>
  </mergeCells>
  <printOptions horizontalCentered="1" verticalCentered="1"/>
  <pageMargins left="0.39374999999999999" right="0.39374999999999999" top="0.39374999999999999" bottom="0.39374999999999999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040A12B540B740A0251F29139E21D1" ma:contentTypeVersion="11" ma:contentTypeDescription="Crée un document." ma:contentTypeScope="" ma:versionID="c2d38702d3e68ed41e8d7ea5c7423453">
  <xsd:schema xmlns:xsd="http://www.w3.org/2001/XMLSchema" xmlns:xs="http://www.w3.org/2001/XMLSchema" xmlns:p="http://schemas.microsoft.com/office/2006/metadata/properties" xmlns:ns2="eb942362-896a-46f3-9704-26c98b3294b8" targetNamespace="http://schemas.microsoft.com/office/2006/metadata/properties" ma:root="true" ma:fieldsID="0d565a0627c48f068631ec93b2debcd9" ns2:_="">
    <xsd:import namespace="eb942362-896a-46f3-9704-26c98b329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42362-896a-46f3-9704-26c98b3294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db167985-3631-4ec7-acf1-124f178307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942362-896a-46f3-9704-26c98b3294b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6E3272-C411-47F8-B153-31BA6A2990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D4C9D2-E314-40DA-BF6E-0EA110EE69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942362-896a-46f3-9704-26c98b329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9109E2-1E99-4FE1-8CB1-88D13A728CA6}">
  <ds:schemaRefs>
    <ds:schemaRef ds:uri="http://schemas.microsoft.com/office/2006/metadata/properties"/>
    <ds:schemaRef ds:uri="http://schemas.microsoft.com/office/infopath/2007/PartnerControls"/>
    <ds:schemaRef ds:uri="eb942362-896a-46f3-9704-26c98b3294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 2027 EDUC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GRILLOT Jessica</dc:creator>
  <dc:description/>
  <cp:lastModifiedBy>GRILLOT Jessica</cp:lastModifiedBy>
  <cp:revision>43</cp:revision>
  <cp:lastPrinted>2019-07-22T11:35:42Z</cp:lastPrinted>
  <dcterms:created xsi:type="dcterms:W3CDTF">2018-06-29T11:07:21Z</dcterms:created>
  <dcterms:modified xsi:type="dcterms:W3CDTF">2026-08-31T11:45:02Z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0x01010011040A12B540B740A0251F29139E21D1</vt:lpwstr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MediaServiceImageTags">
    <vt:lpwstr/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TriggerFlowInfo">
    <vt:lpwstr/>
  </property>
  <property fmtid="{D5CDD505-2E9C-101B-9397-08002B2CF9AE}" pid="10" name="_ExtendedDescription">
    <vt:lpwstr/>
  </property>
</Properties>
</file>